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\Desktop\"/>
    </mc:Choice>
  </mc:AlternateContent>
  <xr:revisionPtr revIDLastSave="0" documentId="13_ncr:1_{9144C5D0-1C81-4AB6-8D02-CBAACAE822E2}" xr6:coauthVersionLast="47" xr6:coauthVersionMax="47" xr10:uidLastSave="{00000000-0000-0000-0000-000000000000}"/>
  <bookViews>
    <workbookView xWindow="16632" yWindow="11580" windowWidth="2436" windowHeight="6792" xr2:uid="{9384E15B-6B8C-4A98-B9CB-A0F89DCA7692}"/>
  </bookViews>
  <sheets>
    <sheet name="선납이연계산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J29" i="1" l="1"/>
  <c r="J30" i="1"/>
  <c r="J31" i="1"/>
  <c r="J28" i="1"/>
  <c r="J26" i="1"/>
  <c r="J21" i="1"/>
  <c r="J22" i="1"/>
  <c r="J23" i="1"/>
  <c r="J24" i="1"/>
  <c r="J25" i="1"/>
  <c r="J20" i="1"/>
  <c r="M20" i="1" s="1"/>
  <c r="I32" i="1"/>
  <c r="I21" i="1"/>
  <c r="I22" i="1" s="1"/>
  <c r="M22" i="1" s="1"/>
  <c r="H3" i="1"/>
  <c r="H5" i="1" s="1"/>
  <c r="D3" i="1"/>
  <c r="D5" i="1" s="1"/>
  <c r="M21" i="1" l="1"/>
  <c r="H15" i="1"/>
  <c r="J15" i="1" s="1"/>
  <c r="H10" i="1"/>
  <c r="J1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K27" i="1"/>
  <c r="K28" i="1"/>
  <c r="K29" i="1"/>
  <c r="K30" i="1"/>
  <c r="K31" i="1"/>
  <c r="K20" i="1"/>
  <c r="L20" i="1" s="1"/>
  <c r="I23" i="1"/>
  <c r="M23" i="1" s="1"/>
  <c r="E3" i="1"/>
  <c r="E5" i="1" s="1"/>
  <c r="J12" i="1" l="1"/>
  <c r="K10" i="1" s="1"/>
  <c r="L27" i="1"/>
  <c r="L30" i="1"/>
  <c r="L29" i="1"/>
  <c r="L26" i="1"/>
  <c r="L31" i="1"/>
  <c r="L28" i="1"/>
  <c r="J3" i="1"/>
  <c r="J5" i="1" s="1"/>
  <c r="I24" i="1"/>
  <c r="M24" i="1" s="1"/>
  <c r="K3" i="1" l="1"/>
  <c r="I25" i="1"/>
  <c r="M25" i="1" s="1"/>
  <c r="K5" i="1" l="1"/>
  <c r="E8" i="1"/>
  <c r="E10" i="1"/>
  <c r="I26" i="1"/>
  <c r="M26" i="1" s="1"/>
  <c r="I27" i="1" l="1"/>
  <c r="M27" i="1" s="1"/>
  <c r="I28" i="1" l="1"/>
  <c r="M28" i="1" s="1"/>
  <c r="I29" i="1" l="1"/>
  <c r="M29" i="1" s="1"/>
  <c r="I30" i="1" l="1"/>
  <c r="M30" i="1" s="1"/>
  <c r="I31" i="1" l="1"/>
  <c r="M31" i="1" s="1"/>
  <c r="M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  <author/>
  </authors>
  <commentList>
    <comment ref="B3" authorId="0" shapeId="0" xr:uid="{57AD6046-7CE1-427A-BACF-BF9F1829E3E7}">
      <text>
        <r>
          <rPr>
            <b/>
            <sz val="9"/>
            <color indexed="81"/>
            <rFont val="돋움"/>
            <family val="3"/>
            <charset val="129"/>
          </rPr>
          <t>예금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목돈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</text>
    </comment>
    <comment ref="B5" authorId="0" shapeId="0" xr:uid="{10C7A1B4-3CB9-4F59-BA09-DCFFB90E6250}">
      <text>
        <r>
          <rPr>
            <b/>
            <sz val="9"/>
            <color indexed="81"/>
            <rFont val="돋움"/>
            <family val="3"/>
            <charset val="129"/>
          </rPr>
          <t>예금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H7" authorId="0" shapeId="0" xr:uid="{CE8FB2C1-95A1-4399-A4AA-423C384119F0}">
      <text>
        <r>
          <rPr>
            <b/>
            <sz val="9"/>
            <color indexed="81"/>
            <rFont val="돋움"/>
            <family val="3"/>
            <charset val="129"/>
          </rPr>
          <t>적금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H11" authorId="0" shapeId="0" xr:uid="{CCF3783F-7116-44F2-9BCA-B1171E8AC97E}">
      <text>
        <r>
          <rPr>
            <b/>
            <sz val="9"/>
            <color indexed="81"/>
            <rFont val="돋움"/>
            <family val="3"/>
            <charset val="129"/>
          </rPr>
          <t>적금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회분에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보관방법</t>
        </r>
        <r>
          <rPr>
            <b/>
            <sz val="9"/>
            <color indexed="81"/>
            <rFont val="Tahoma"/>
            <family val="2"/>
          </rPr>
          <t>(6</t>
        </r>
        <r>
          <rPr>
            <b/>
            <sz val="9"/>
            <color indexed="81"/>
            <rFont val="돋움"/>
            <family val="3"/>
            <charset val="129"/>
          </rPr>
          <t>개월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파킹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토스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파킹</t>
        </r>
        <r>
          <rPr>
            <b/>
            <sz val="9"/>
            <color indexed="81"/>
            <rFont val="Tahoma"/>
            <family val="2"/>
          </rPr>
          <t xml:space="preserve"> 2.5 </t>
        </r>
        <r>
          <rPr>
            <b/>
            <sz val="9"/>
            <color indexed="81"/>
            <rFont val="돋움"/>
            <family val="3"/>
            <charset val="129"/>
          </rPr>
          <t>적용</t>
        </r>
      </text>
    </comment>
    <comment ref="H12" authorId="0" shapeId="0" xr:uid="{7CABAD47-C5BB-4087-8347-A5CA5A9F844B}">
      <text>
        <r>
          <rPr>
            <b/>
            <sz val="9"/>
            <color indexed="81"/>
            <rFont val="돋움"/>
            <family val="3"/>
            <charset val="129"/>
          </rPr>
          <t>예금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H17" authorId="0" shapeId="0" xr:uid="{3CE540CC-AD03-42BD-87DB-A3645161A5F9}">
      <text>
        <r>
          <rPr>
            <b/>
            <sz val="9"/>
            <color indexed="81"/>
            <rFont val="돋움"/>
            <family val="3"/>
            <charset val="129"/>
          </rPr>
          <t>대출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I20" authorId="1" shapeId="0" xr:uid="{C6BEB1B9-33DF-4A5D-96F1-0CEC1FF8CA4B}">
      <text>
        <r>
          <rPr>
            <sz val="10"/>
            <color rgb="FF000000"/>
            <rFont val="맑은 고딕"/>
            <family val="2"/>
            <scheme val="minor"/>
          </rPr>
          <t>정기적금 가입일자를 입력</t>
        </r>
      </text>
    </comment>
    <comment ref="J27" authorId="1" shapeId="0" xr:uid="{6C377953-EECC-4EAC-B741-3D139A046767}">
      <text>
        <r>
          <rPr>
            <sz val="10"/>
            <color rgb="FF000000"/>
            <rFont val="맑은 고딕"/>
            <family val="2"/>
            <scheme val="minor"/>
          </rPr>
          <t>만기일 하루 또는 이틀 전 날짜로 입력.
우측 노란색 '선납이연 합계'가 마이너스가 되지 않도록 입력</t>
        </r>
      </text>
    </comment>
    <comment ref="J28" authorId="1" shapeId="0" xr:uid="{1F1E7B77-B663-45D9-A7B1-345F8248DC70}">
      <text>
        <r>
          <rPr>
            <sz val="10"/>
            <color rgb="FF000000"/>
            <rFont val="맑은 고딕"/>
            <family val="2"/>
            <scheme val="minor"/>
          </rPr>
          <t>만기일 하루~이틀 전쯤의 날짜로 입력.
우측의 '선납이연 합계'가 마이너스가 되지 않도록 입력하면 됩니다.</t>
        </r>
      </text>
    </comment>
    <comment ref="J29" authorId="1" shapeId="0" xr:uid="{806C84D7-61FE-4EEA-B5CE-66072485E094}">
      <text>
        <r>
          <rPr>
            <sz val="10"/>
            <color rgb="FF000000"/>
            <rFont val="맑은 고딕"/>
            <family val="2"/>
            <scheme val="minor"/>
          </rPr>
          <t>만기일 하루~이틀 전쯤의 날짜로 입력.
우측의 '선납이연 합계'가 마이너스가 되지 않도록 입력하면 됩니다.</t>
        </r>
      </text>
    </comment>
    <comment ref="J30" authorId="1" shapeId="0" xr:uid="{FE4DCCD1-C468-4E87-96D6-B026E6B0E0DE}">
      <text>
        <r>
          <rPr>
            <sz val="10"/>
            <color rgb="FF000000"/>
            <rFont val="맑은 고딕"/>
            <family val="2"/>
            <scheme val="minor"/>
          </rPr>
          <t>만기일 하루~이틀 전쯤의 날짜로 입력.
우측의 '선납이연 합계'가 마이너스가 되지 않도록 입력하면 됩니다.</t>
        </r>
      </text>
    </comment>
    <comment ref="J31" authorId="1" shapeId="0" xr:uid="{B0870136-8E29-45E4-8DA7-09AB32CE3482}">
      <text>
        <r>
          <rPr>
            <sz val="10"/>
            <color rgb="FF000000"/>
            <rFont val="맑은 고딕"/>
            <family val="2"/>
            <scheme val="minor"/>
          </rPr>
          <t>만기일 하루~이틀 전쯤의 날짜로 입력.
우측의 '선납이연 합계'가 마이너스가 되지 않도록 입력하면 됩니다.</t>
        </r>
      </text>
    </comment>
  </commentList>
</comments>
</file>

<file path=xl/sharedStrings.xml><?xml version="1.0" encoding="utf-8"?>
<sst xmlns="http://schemas.openxmlformats.org/spreadsheetml/2006/main" count="58" uniqueCount="52">
  <si>
    <t>원금</t>
    <phoneticPr fontId="4" type="noConversion"/>
  </si>
  <si>
    <t>세전이자</t>
  </si>
  <si>
    <t>최종 수령이자</t>
  </si>
  <si>
    <t>세금</t>
  </si>
  <si>
    <t>정기 예금</t>
    <phoneticPr fontId="4" type="noConversion"/>
  </si>
  <si>
    <t>수령액</t>
    <phoneticPr fontId="4" type="noConversion"/>
  </si>
  <si>
    <t>적금 선납이연</t>
    <phoneticPr fontId="4" type="noConversion"/>
  </si>
  <si>
    <t>월납입금</t>
    <phoneticPr fontId="4" type="noConversion"/>
  </si>
  <si>
    <t>대출금</t>
    <phoneticPr fontId="4" type="noConversion"/>
  </si>
  <si>
    <t>회차</t>
  </si>
  <si>
    <t>원래 납입날짜</t>
  </si>
  <si>
    <t>실제 납입날짜</t>
  </si>
  <si>
    <t>월납입액</t>
  </si>
  <si>
    <t>선납이연 합계</t>
  </si>
  <si>
    <t>1회차</t>
  </si>
  <si>
    <t>2회차</t>
  </si>
  <si>
    <t>3회차</t>
  </si>
  <si>
    <t>4회차</t>
  </si>
  <si>
    <t>5회차</t>
  </si>
  <si>
    <t>6회차</t>
  </si>
  <si>
    <t>7회차</t>
  </si>
  <si>
    <t>8회차</t>
  </si>
  <si>
    <t>9회차</t>
  </si>
  <si>
    <t>10회차</t>
  </si>
  <si>
    <t>11회차</t>
  </si>
  <si>
    <t>12회차</t>
  </si>
  <si>
    <t>만기일</t>
  </si>
  <si>
    <t>세금</t>
    <phoneticPr fontId="4" type="noConversion"/>
  </si>
  <si>
    <t>1. 붉은색 항목만 채움</t>
    <phoneticPr fontId="4" type="noConversion"/>
  </si>
  <si>
    <t>요약</t>
    <phoneticPr fontId="4" type="noConversion"/>
  </si>
  <si>
    <t>6-1-5 방식</t>
    <phoneticPr fontId="4" type="noConversion"/>
  </si>
  <si>
    <t>5. 1회차 원래 납일날짜에 가입일 입력</t>
    <phoneticPr fontId="4" type="noConversion"/>
  </si>
  <si>
    <t>선납이연일수 발생일</t>
    <phoneticPr fontId="4" type="noConversion"/>
  </si>
  <si>
    <t>6회분 이자</t>
    <phoneticPr fontId="4" type="noConversion"/>
  </si>
  <si>
    <r>
      <rPr>
        <b/>
        <sz val="10"/>
        <color rgb="FFFF0000"/>
        <rFont val="맑은 고딕"/>
        <family val="3"/>
        <charset val="129"/>
        <scheme val="minor"/>
      </rPr>
      <t>①</t>
    </r>
    <r>
      <rPr>
        <b/>
        <sz val="10"/>
        <color theme="0"/>
        <rFont val="맑은 고딕"/>
        <family val="3"/>
        <charset val="129"/>
        <scheme val="minor"/>
      </rPr>
      <t xml:space="preserve"> 원금</t>
    </r>
    <phoneticPr fontId="4" type="noConversion"/>
  </si>
  <si>
    <t>②예금 금리</t>
    <phoneticPr fontId="4" type="noConversion"/>
  </si>
  <si>
    <t>② 대출 금리</t>
    <phoneticPr fontId="4" type="noConversion"/>
  </si>
  <si>
    <t>② 적금 금리</t>
    <phoneticPr fontId="4" type="noConversion"/>
  </si>
  <si>
    <t>② 예금 금리</t>
    <phoneticPr fontId="4" type="noConversion"/>
  </si>
  <si>
    <t>2. ① 원금(예금=굴릴돈) 입력</t>
    <phoneticPr fontId="4" type="noConversion"/>
  </si>
  <si>
    <t>3. ② 항목의 금리 입력</t>
    <phoneticPr fontId="4" type="noConversion"/>
  </si>
  <si>
    <t>1회분 이자</t>
    <phoneticPr fontId="4" type="noConversion"/>
  </si>
  <si>
    <t>1개월분 이자</t>
    <phoneticPr fontId="4" type="noConversion"/>
  </si>
  <si>
    <t>5개월분 대출 이자</t>
    <phoneticPr fontId="4" type="noConversion"/>
  </si>
  <si>
    <t>5일이자</t>
    <phoneticPr fontId="4" type="noConversion"/>
  </si>
  <si>
    <t>예금과 선남적금 이자율 갭</t>
    <phoneticPr fontId="4" type="noConversion"/>
  </si>
  <si>
    <t>예금과 적금 수령이자 차이</t>
    <phoneticPr fontId="4" type="noConversion"/>
  </si>
  <si>
    <t>예금 대비 선납적금 이자 상승율</t>
    <phoneticPr fontId="4" type="noConversion"/>
  </si>
  <si>
    <t>4. 대출금은 자동으로 계산되며, 대출금 5일치로 계산함</t>
    <phoneticPr fontId="4" type="noConversion"/>
  </si>
  <si>
    <t xml:space="preserve">6. 선납이연일수 맞추기 위해 7회차 한번 납입 필요(자동계산) </t>
    <phoneticPr fontId="4" type="noConversion"/>
  </si>
  <si>
    <t>7. 8회차부터 만기일 확인하여 선납이연 합계가 마이너스가 안되게 입력</t>
    <phoneticPr fontId="4" type="noConversion"/>
  </si>
  <si>
    <t>※참고용으로만 사용하세요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</si>
</sst>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\.\ m\.\ d"/>
    <numFmt numFmtId="177" formatCode="yyyy\-mm\-dd"/>
    <numFmt numFmtId="181" formatCode="0.0%"/>
    <numFmt numFmtId="188" formatCode="&quot;₩&quot;#,##0_);[Red]\(&quot;₩&quot;#,##0\)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FF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EA4335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00"/>
      <name val="맑은 고딕"/>
      <family val="2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rgb="FFEA4335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9"/>
        <bgColor theme="9"/>
      </patternFill>
    </fill>
    <fill>
      <patternFill patternType="solid">
        <fgColor rgb="FFCFE2F3"/>
        <bgColor rgb="FFCFE2F3"/>
      </patternFill>
    </fill>
    <fill>
      <patternFill patternType="solid">
        <fgColor theme="7"/>
        <bgColor rgb="FFCFE2F3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</cellStyleXfs>
  <cellXfs count="75">
    <xf numFmtId="0" fontId="0" fillId="0" borderId="0" xfId="0">
      <alignment vertical="center"/>
    </xf>
    <xf numFmtId="0" fontId="7" fillId="4" borderId="2" xfId="0" applyFont="1" applyFill="1" applyBorder="1" applyAlignment="1">
      <alignment horizontal="center"/>
    </xf>
    <xf numFmtId="3" fontId="10" fillId="0" borderId="2" xfId="0" applyNumberFormat="1" applyFont="1" applyBorder="1" applyAlignment="1"/>
    <xf numFmtId="3" fontId="11" fillId="0" borderId="0" xfId="0" applyNumberFormat="1" applyFont="1" applyBorder="1" applyAlignment="1"/>
    <xf numFmtId="0" fontId="10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/>
    <xf numFmtId="3" fontId="11" fillId="0" borderId="0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0" fillId="0" borderId="0" xfId="0" applyFill="1">
      <alignment vertical="center"/>
    </xf>
    <xf numFmtId="0" fontId="3" fillId="0" borderId="8" xfId="3" applyFill="1" applyBorder="1">
      <alignment vertical="center"/>
    </xf>
    <xf numFmtId="3" fontId="8" fillId="0" borderId="0" xfId="0" applyNumberFormat="1" applyFont="1" applyBorder="1" applyAlignment="1"/>
    <xf numFmtId="0" fontId="16" fillId="0" borderId="0" xfId="0" applyFont="1">
      <alignment vertical="center"/>
    </xf>
    <xf numFmtId="0" fontId="2" fillId="2" borderId="9" xfId="2" applyBorder="1" applyAlignment="1">
      <alignment horizontal="center"/>
    </xf>
    <xf numFmtId="3" fontId="10" fillId="0" borderId="11" xfId="0" applyNumberFormat="1" applyFont="1" applyBorder="1" applyAlignment="1"/>
    <xf numFmtId="0" fontId="0" fillId="0" borderId="13" xfId="0" applyBorder="1" applyAlignment="1"/>
    <xf numFmtId="3" fontId="11" fillId="0" borderId="15" xfId="0" applyNumberFormat="1" applyFont="1" applyBorder="1" applyAlignment="1"/>
    <xf numFmtId="0" fontId="7" fillId="4" borderId="10" xfId="0" applyFont="1" applyFill="1" applyBorder="1" applyAlignment="1">
      <alignment horizontal="center"/>
    </xf>
    <xf numFmtId="3" fontId="11" fillId="0" borderId="12" xfId="0" applyNumberFormat="1" applyFont="1" applyBorder="1" applyAlignment="1"/>
    <xf numFmtId="0" fontId="7" fillId="4" borderId="12" xfId="0" applyFont="1" applyFill="1" applyBorder="1" applyAlignment="1">
      <alignment horizontal="center"/>
    </xf>
    <xf numFmtId="0" fontId="0" fillId="0" borderId="7" xfId="0" applyBorder="1" applyAlignment="1"/>
    <xf numFmtId="3" fontId="10" fillId="0" borderId="6" xfId="0" applyNumberFormat="1" applyFont="1" applyBorder="1" applyAlignment="1"/>
    <xf numFmtId="3" fontId="13" fillId="0" borderId="6" xfId="0" applyNumberFormat="1" applyFont="1" applyBorder="1" applyAlignment="1"/>
    <xf numFmtId="3" fontId="13" fillId="0" borderId="15" xfId="0" applyNumberFormat="1" applyFont="1" applyBorder="1" applyAlignment="1"/>
    <xf numFmtId="0" fontId="7" fillId="0" borderId="12" xfId="0" applyFont="1" applyFill="1" applyBorder="1" applyAlignment="1">
      <alignment horizontal="center"/>
    </xf>
    <xf numFmtId="3" fontId="10" fillId="0" borderId="14" xfId="0" applyNumberFormat="1" applyFont="1" applyFill="1" applyBorder="1" applyAlignment="1"/>
    <xf numFmtId="3" fontId="13" fillId="0" borderId="15" xfId="0" applyNumberFormat="1" applyFont="1" applyFill="1" applyBorder="1" applyAlignment="1"/>
    <xf numFmtId="0" fontId="12" fillId="0" borderId="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3" fontId="10" fillId="0" borderId="17" xfId="0" applyNumberFormat="1" applyFont="1" applyBorder="1" applyAlignment="1"/>
    <xf numFmtId="0" fontId="0" fillId="0" borderId="19" xfId="0" applyBorder="1" applyAlignment="1"/>
    <xf numFmtId="176" fontId="8" fillId="0" borderId="20" xfId="0" applyNumberFormat="1" applyFont="1" applyBorder="1" applyAlignment="1">
      <alignment horizontal="center"/>
    </xf>
    <xf numFmtId="0" fontId="0" fillId="0" borderId="21" xfId="0" applyBorder="1" applyAlignment="1"/>
    <xf numFmtId="176" fontId="10" fillId="0" borderId="21" xfId="0" applyNumberFormat="1" applyFont="1" applyBorder="1" applyAlignment="1">
      <alignment horizontal="center"/>
    </xf>
    <xf numFmtId="0" fontId="2" fillId="2" borderId="22" xfId="2" applyBorder="1" applyAlignment="1">
      <alignment horizontal="center"/>
    </xf>
    <xf numFmtId="3" fontId="10" fillId="0" borderId="23" xfId="0" applyNumberFormat="1" applyFont="1" applyBorder="1" applyAlignment="1"/>
    <xf numFmtId="176" fontId="8" fillId="0" borderId="21" xfId="0" applyNumberFormat="1" applyFont="1" applyBorder="1" applyAlignment="1">
      <alignment horizontal="center"/>
    </xf>
    <xf numFmtId="176" fontId="10" fillId="0" borderId="4" xfId="0" applyNumberFormat="1" applyFont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0" fillId="0" borderId="2" xfId="0" applyFont="1" applyBorder="1" applyAlignment="1"/>
    <xf numFmtId="177" fontId="10" fillId="0" borderId="2" xfId="0" applyNumberFormat="1" applyFont="1" applyBorder="1" applyAlignment="1"/>
    <xf numFmtId="177" fontId="10" fillId="5" borderId="2" xfId="0" applyNumberFormat="1" applyFont="1" applyFill="1" applyBorder="1" applyAlignment="1"/>
    <xf numFmtId="177" fontId="10" fillId="6" borderId="2" xfId="0" applyNumberFormat="1" applyFont="1" applyFill="1" applyBorder="1" applyAlignment="1"/>
    <xf numFmtId="0" fontId="8" fillId="0" borderId="2" xfId="0" applyFont="1" applyBorder="1" applyAlignment="1"/>
    <xf numFmtId="177" fontId="8" fillId="0" borderId="2" xfId="0" applyNumberFormat="1" applyFont="1" applyBorder="1" applyAlignment="1"/>
    <xf numFmtId="0" fontId="7" fillId="4" borderId="25" xfId="0" applyFont="1" applyFill="1" applyBorder="1" applyAlignment="1">
      <alignment horizontal="center"/>
    </xf>
    <xf numFmtId="3" fontId="10" fillId="0" borderId="16" xfId="0" applyNumberFormat="1" applyFont="1" applyBorder="1" applyAlignment="1"/>
    <xf numFmtId="0" fontId="12" fillId="4" borderId="25" xfId="0" applyFont="1" applyFill="1" applyBorder="1" applyAlignment="1">
      <alignment horizontal="center"/>
    </xf>
    <xf numFmtId="3" fontId="10" fillId="0" borderId="24" xfId="0" applyNumberFormat="1" applyFont="1" applyBorder="1" applyAlignment="1"/>
    <xf numFmtId="0" fontId="2" fillId="2" borderId="25" xfId="2" applyBorder="1" applyAlignment="1">
      <alignment horizontal="center"/>
    </xf>
    <xf numFmtId="181" fontId="10" fillId="0" borderId="16" xfId="0" applyNumberFormat="1" applyFont="1" applyBorder="1" applyAlignment="1"/>
    <xf numFmtId="0" fontId="9" fillId="4" borderId="25" xfId="0" applyFont="1" applyFill="1" applyBorder="1" applyAlignment="1">
      <alignment horizontal="center"/>
    </xf>
    <xf numFmtId="3" fontId="11" fillId="0" borderId="17" xfId="0" applyNumberFormat="1" applyFont="1" applyFill="1" applyBorder="1" applyAlignment="1"/>
    <xf numFmtId="3" fontId="11" fillId="0" borderId="15" xfId="0" applyNumberFormat="1" applyFont="1" applyFill="1" applyBorder="1" applyAlignment="1"/>
    <xf numFmtId="0" fontId="2" fillId="0" borderId="26" xfId="2" applyFill="1" applyBorder="1" applyAlignment="1">
      <alignment horizontal="center"/>
    </xf>
    <xf numFmtId="0" fontId="2" fillId="0" borderId="18" xfId="2" applyFill="1" applyBorder="1" applyAlignment="1">
      <alignment horizontal="center"/>
    </xf>
    <xf numFmtId="0" fontId="2" fillId="0" borderId="10" xfId="2" applyFill="1" applyBorder="1" applyAlignment="1">
      <alignment horizontal="center"/>
    </xf>
    <xf numFmtId="3" fontId="10" fillId="0" borderId="15" xfId="0" applyNumberFormat="1" applyFont="1" applyFill="1" applyBorder="1" applyAlignment="1"/>
    <xf numFmtId="3" fontId="15" fillId="0" borderId="17" xfId="0" applyNumberFormat="1" applyFont="1" applyBorder="1" applyAlignment="1"/>
    <xf numFmtId="0" fontId="3" fillId="3" borderId="27" xfId="3" applyBorder="1" applyAlignment="1">
      <alignment horizontal="center" vertical="center"/>
    </xf>
    <xf numFmtId="0" fontId="3" fillId="3" borderId="28" xfId="3" applyBorder="1" applyAlignment="1">
      <alignment horizontal="center" vertical="center"/>
    </xf>
    <xf numFmtId="0" fontId="3" fillId="3" borderId="29" xfId="3" applyBorder="1" applyAlignment="1">
      <alignment horizontal="center" vertical="center"/>
    </xf>
    <xf numFmtId="188" fontId="3" fillId="3" borderId="1" xfId="3" applyNumberFormat="1">
      <alignment vertical="center"/>
    </xf>
    <xf numFmtId="181" fontId="3" fillId="3" borderId="1" xfId="3" applyNumberFormat="1">
      <alignment vertical="center"/>
    </xf>
    <xf numFmtId="181" fontId="3" fillId="3" borderId="1" xfId="1" applyNumberFormat="1" applyFont="1" applyFill="1" applyBorder="1">
      <alignment vertic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2" xfId="0" applyFill="1" applyBorder="1" applyAlignment="1"/>
    <xf numFmtId="0" fontId="17" fillId="0" borderId="0" xfId="0" applyFont="1" applyAlignment="1"/>
  </cellXfs>
  <cellStyles count="4">
    <cellStyle name="계산" xfId="3" builtinId="22"/>
    <cellStyle name="나쁨" xfId="2" builtinId="27"/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0380-9CE4-4468-A08E-BBB0C5C1264C}">
  <dimension ref="B1:M32"/>
  <sheetViews>
    <sheetView tabSelected="1" workbookViewId="0">
      <selection activeCell="E14" sqref="E14"/>
    </sheetView>
  </sheetViews>
  <sheetFormatPr defaultRowHeight="17.399999999999999" x14ac:dyDescent="0.4"/>
  <cols>
    <col min="2" max="2" width="10.3984375" customWidth="1"/>
    <col min="3" max="3" width="11.69921875" customWidth="1"/>
    <col min="4" max="4" width="10.09765625" bestFit="1" customWidth="1"/>
    <col min="5" max="5" width="12.3984375" bestFit="1" customWidth="1"/>
    <col min="6" max="7" width="12.3984375" customWidth="1"/>
    <col min="8" max="8" width="11.09765625" customWidth="1"/>
    <col min="9" max="9" width="11.69921875" customWidth="1"/>
    <col min="10" max="10" width="17.09765625" bestFit="1" customWidth="1"/>
    <col min="11" max="11" width="16.69921875" bestFit="1" customWidth="1"/>
    <col min="12" max="12" width="11.8984375" customWidth="1"/>
    <col min="13" max="13" width="18.796875" customWidth="1"/>
  </cols>
  <sheetData>
    <row r="1" spans="2:11" ht="18" thickBot="1" x14ac:dyDescent="0.45">
      <c r="B1" s="13" t="s">
        <v>4</v>
      </c>
      <c r="H1" s="13" t="s">
        <v>6</v>
      </c>
    </row>
    <row r="2" spans="2:11" ht="18" thickTop="1" x14ac:dyDescent="0.35">
      <c r="B2" s="50" t="s">
        <v>34</v>
      </c>
      <c r="C2" s="34"/>
      <c r="D2" s="30" t="s">
        <v>1</v>
      </c>
      <c r="E2" s="18" t="s">
        <v>2</v>
      </c>
      <c r="F2" s="6"/>
      <c r="G2" s="6"/>
      <c r="H2" s="41" t="s">
        <v>0</v>
      </c>
      <c r="I2" s="34"/>
      <c r="J2" s="30" t="s">
        <v>1</v>
      </c>
      <c r="K2" s="18" t="s">
        <v>2</v>
      </c>
    </row>
    <row r="3" spans="2:11" ht="18" thickBot="1" x14ac:dyDescent="0.45">
      <c r="B3" s="51">
        <v>12000000</v>
      </c>
      <c r="C3" s="35"/>
      <c r="D3" s="15">
        <f>B3*B5</f>
        <v>720000</v>
      </c>
      <c r="E3" s="19">
        <f>D3-D5</f>
        <v>609120</v>
      </c>
      <c r="F3" s="8"/>
      <c r="G3" s="3"/>
      <c r="H3" s="38">
        <f>B3</f>
        <v>12000000</v>
      </c>
      <c r="I3" s="35"/>
      <c r="J3" s="15">
        <f>SUM(L20:L31)</f>
        <v>891428.57142857171</v>
      </c>
      <c r="K3" s="19">
        <f>J3+J5+K10+J15</f>
        <v>763781.84735812154</v>
      </c>
    </row>
    <row r="4" spans="2:11" ht="18" thickTop="1" x14ac:dyDescent="0.35">
      <c r="B4" s="52" t="s">
        <v>38</v>
      </c>
      <c r="C4" s="36"/>
      <c r="D4" s="43" t="s">
        <v>3</v>
      </c>
      <c r="E4" s="20" t="s">
        <v>5</v>
      </c>
      <c r="F4" s="6"/>
      <c r="G4" s="4"/>
      <c r="H4" s="42" t="s">
        <v>7</v>
      </c>
      <c r="I4" s="39"/>
      <c r="J4" s="31" t="s">
        <v>27</v>
      </c>
      <c r="K4" s="20" t="s">
        <v>5</v>
      </c>
    </row>
    <row r="5" spans="2:11" ht="18" thickBot="1" x14ac:dyDescent="0.45">
      <c r="B5" s="55">
        <v>0.06</v>
      </c>
      <c r="C5" s="33"/>
      <c r="D5" s="32">
        <f>D3*15.4%</f>
        <v>110880</v>
      </c>
      <c r="E5" s="24">
        <f>B3+E3</f>
        <v>12609120</v>
      </c>
      <c r="F5" s="9"/>
      <c r="G5" s="5"/>
      <c r="H5" s="53">
        <f>H3/7</f>
        <v>1714285.7142857143</v>
      </c>
      <c r="I5" s="35"/>
      <c r="J5" s="32">
        <f>-J3*15.4%</f>
        <v>-137280.00000000003</v>
      </c>
      <c r="K5" s="17">
        <f>H3+K3+K10-J15</f>
        <v>12787505.142857144</v>
      </c>
    </row>
    <row r="6" spans="2:11" ht="18" thickTop="1" x14ac:dyDescent="0.35">
      <c r="F6" s="10"/>
      <c r="H6" s="52" t="s">
        <v>37</v>
      </c>
      <c r="I6" s="40"/>
      <c r="J6" s="28"/>
      <c r="K6" s="29"/>
    </row>
    <row r="7" spans="2:11" ht="18" thickBot="1" x14ac:dyDescent="0.45">
      <c r="B7" s="13" t="s">
        <v>29</v>
      </c>
      <c r="F7" s="10"/>
      <c r="H7" s="55">
        <v>0.08</v>
      </c>
      <c r="I7" s="16"/>
      <c r="J7" s="26"/>
      <c r="K7" s="27"/>
    </row>
    <row r="8" spans="2:11" ht="18.600000000000001" thickTop="1" thickBot="1" x14ac:dyDescent="0.45">
      <c r="B8" s="64" t="s">
        <v>45</v>
      </c>
      <c r="C8" s="65"/>
      <c r="D8" s="66"/>
      <c r="E8" s="67">
        <f>K3-E3</f>
        <v>154661.84735812154</v>
      </c>
      <c r="F8" s="11"/>
      <c r="H8" s="13" t="s">
        <v>42</v>
      </c>
      <c r="I8" s="21"/>
      <c r="J8" s="22"/>
      <c r="K8" s="23"/>
    </row>
    <row r="9" spans="2:11" x14ac:dyDescent="0.35">
      <c r="B9" s="64" t="s">
        <v>46</v>
      </c>
      <c r="C9" s="65"/>
      <c r="D9" s="66"/>
      <c r="E9" s="68">
        <f>H7-B5</f>
        <v>2.0000000000000004E-2</v>
      </c>
      <c r="F9" s="11"/>
      <c r="H9" s="30" t="s">
        <v>41</v>
      </c>
      <c r="I9" s="34"/>
      <c r="J9" s="30" t="s">
        <v>1</v>
      </c>
      <c r="K9" s="18" t="s">
        <v>2</v>
      </c>
    </row>
    <row r="10" spans="2:11" ht="18" thickBot="1" x14ac:dyDescent="0.45">
      <c r="B10" s="64" t="s">
        <v>47</v>
      </c>
      <c r="C10" s="65"/>
      <c r="D10" s="66"/>
      <c r="E10" s="69">
        <f>(K3-E3)/E3</f>
        <v>0.25391030890156541</v>
      </c>
      <c r="F10" s="11"/>
      <c r="H10" s="53">
        <f>H5</f>
        <v>1714285.7142857143</v>
      </c>
      <c r="I10" s="35"/>
      <c r="J10" s="15">
        <f>H10*H12/2</f>
        <v>19714.285714285714</v>
      </c>
      <c r="K10" s="19">
        <f>J10+J12</f>
        <v>16678.285714285714</v>
      </c>
    </row>
    <row r="11" spans="2:11" ht="18" thickTop="1" x14ac:dyDescent="0.35">
      <c r="F11" s="10"/>
      <c r="H11" s="56" t="s">
        <v>35</v>
      </c>
      <c r="I11" s="36"/>
      <c r="J11" s="43" t="s">
        <v>3</v>
      </c>
      <c r="K11" s="25"/>
    </row>
    <row r="12" spans="2:11" ht="18" thickBot="1" x14ac:dyDescent="0.45">
      <c r="F12" s="10"/>
      <c r="H12" s="55">
        <v>2.3E-2</v>
      </c>
      <c r="I12" s="33"/>
      <c r="J12" s="32">
        <f>-J10*15.4%</f>
        <v>-3036</v>
      </c>
      <c r="K12" s="27"/>
    </row>
    <row r="13" spans="2:11" ht="18.600000000000001" thickTop="1" thickBot="1" x14ac:dyDescent="0.45">
      <c r="F13" s="10"/>
      <c r="H13" s="13" t="s">
        <v>43</v>
      </c>
      <c r="I13" s="5"/>
      <c r="J13" s="3"/>
      <c r="K13" s="3"/>
    </row>
    <row r="14" spans="2:11" x14ac:dyDescent="0.4">
      <c r="F14" s="10"/>
      <c r="H14" s="37" t="s">
        <v>8</v>
      </c>
      <c r="I14" s="34"/>
      <c r="J14" s="14" t="s">
        <v>44</v>
      </c>
      <c r="K14" s="61"/>
    </row>
    <row r="15" spans="2:11" ht="18" thickBot="1" x14ac:dyDescent="0.45">
      <c r="F15" s="10"/>
      <c r="H15" s="53">
        <f>H5*5</f>
        <v>8571428.5714285709</v>
      </c>
      <c r="I15" s="35"/>
      <c r="J15" s="63">
        <f>-H15*H17/365*5</f>
        <v>-7045.009784735812</v>
      </c>
      <c r="K15" s="62"/>
    </row>
    <row r="16" spans="2:11" ht="18" thickTop="1" x14ac:dyDescent="0.4">
      <c r="F16" s="10"/>
      <c r="H16" s="54" t="s">
        <v>36</v>
      </c>
      <c r="I16" s="36"/>
      <c r="J16" s="59"/>
      <c r="K16" s="60"/>
    </row>
    <row r="17" spans="2:13" ht="18" thickBot="1" x14ac:dyDescent="0.45">
      <c r="F17" s="10"/>
      <c r="H17" s="55">
        <v>0.06</v>
      </c>
      <c r="I17" s="33"/>
      <c r="J17" s="57"/>
      <c r="K17" s="58"/>
    </row>
    <row r="18" spans="2:13" ht="18" thickTop="1" x14ac:dyDescent="0.4">
      <c r="H18" s="12" t="s">
        <v>30</v>
      </c>
      <c r="I18" s="5"/>
      <c r="J18" s="7"/>
      <c r="K18" s="3"/>
    </row>
    <row r="19" spans="2:13" x14ac:dyDescent="0.35">
      <c r="B19" t="s">
        <v>28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33</v>
      </c>
      <c r="M19" s="1" t="s">
        <v>32</v>
      </c>
    </row>
    <row r="20" spans="2:13" x14ac:dyDescent="0.35">
      <c r="B20" t="s">
        <v>39</v>
      </c>
      <c r="H20" s="44" t="s">
        <v>14</v>
      </c>
      <c r="I20" s="45">
        <v>44562</v>
      </c>
      <c r="J20" s="46">
        <f>$I$20</f>
        <v>44562</v>
      </c>
      <c r="K20" s="2">
        <f>$H$5</f>
        <v>1714285.7142857143</v>
      </c>
      <c r="L20" s="2">
        <f>K20*$H$7</f>
        <v>137142.85714285716</v>
      </c>
      <c r="M20" s="44">
        <f>I20-J20</f>
        <v>0</v>
      </c>
    </row>
    <row r="21" spans="2:13" x14ac:dyDescent="0.35">
      <c r="B21" t="s">
        <v>40</v>
      </c>
      <c r="H21" s="44" t="s">
        <v>15</v>
      </c>
      <c r="I21" s="45">
        <f t="shared" ref="I21:I31" si="0">DATE(YEAR(I20), MONTH(I20)+1, DAY(I20))</f>
        <v>44593</v>
      </c>
      <c r="J21" s="46">
        <f>$I$20</f>
        <v>44562</v>
      </c>
      <c r="K21" s="2">
        <f t="shared" ref="K21:K31" si="1">$H$5</f>
        <v>1714285.7142857143</v>
      </c>
      <c r="L21" s="2">
        <f>K21*$H$7*11/12</f>
        <v>125714.28571428572</v>
      </c>
      <c r="M21" s="44">
        <f>I21-J21</f>
        <v>31</v>
      </c>
    </row>
    <row r="22" spans="2:13" x14ac:dyDescent="0.35">
      <c r="B22" t="s">
        <v>48</v>
      </c>
      <c r="H22" s="44" t="s">
        <v>16</v>
      </c>
      <c r="I22" s="45">
        <f t="shared" si="0"/>
        <v>44621</v>
      </c>
      <c r="J22" s="46">
        <f>$I$20</f>
        <v>44562</v>
      </c>
      <c r="K22" s="2">
        <f t="shared" si="1"/>
        <v>1714285.7142857143</v>
      </c>
      <c r="L22" s="2">
        <f>K22*$H$7*10/12</f>
        <v>114285.7142857143</v>
      </c>
      <c r="M22" s="44">
        <f t="shared" ref="M21:M31" si="2">I22-J22</f>
        <v>59</v>
      </c>
    </row>
    <row r="23" spans="2:13" x14ac:dyDescent="0.35">
      <c r="B23" t="s">
        <v>31</v>
      </c>
      <c r="H23" s="44" t="s">
        <v>17</v>
      </c>
      <c r="I23" s="45">
        <f t="shared" si="0"/>
        <v>44652</v>
      </c>
      <c r="J23" s="46">
        <f>$I$20</f>
        <v>44562</v>
      </c>
      <c r="K23" s="2">
        <f t="shared" si="1"/>
        <v>1714285.7142857143</v>
      </c>
      <c r="L23" s="2">
        <f>K23*$H$7*9/12</f>
        <v>102857.14285714288</v>
      </c>
      <c r="M23" s="44">
        <f t="shared" si="2"/>
        <v>90</v>
      </c>
    </row>
    <row r="24" spans="2:13" x14ac:dyDescent="0.35">
      <c r="B24" t="s">
        <v>49</v>
      </c>
      <c r="H24" s="44" t="s">
        <v>18</v>
      </c>
      <c r="I24" s="45">
        <f t="shared" si="0"/>
        <v>44682</v>
      </c>
      <c r="J24" s="46">
        <f>$I$20</f>
        <v>44562</v>
      </c>
      <c r="K24" s="2">
        <f t="shared" si="1"/>
        <v>1714285.7142857143</v>
      </c>
      <c r="L24" s="2">
        <f>K24*$H$7*8/12</f>
        <v>91428.571428571435</v>
      </c>
      <c r="M24" s="44">
        <f t="shared" si="2"/>
        <v>120</v>
      </c>
    </row>
    <row r="25" spans="2:13" x14ac:dyDescent="0.35">
      <c r="B25" t="s">
        <v>50</v>
      </c>
      <c r="H25" s="44" t="s">
        <v>19</v>
      </c>
      <c r="I25" s="45">
        <f t="shared" si="0"/>
        <v>44713</v>
      </c>
      <c r="J25" s="46">
        <f>$I$20</f>
        <v>44562</v>
      </c>
      <c r="K25" s="2">
        <f t="shared" si="1"/>
        <v>1714285.7142857143</v>
      </c>
      <c r="L25" s="2">
        <f>K25*$H$7*7/12</f>
        <v>80000.000000000015</v>
      </c>
      <c r="M25" s="44">
        <f t="shared" si="2"/>
        <v>151</v>
      </c>
    </row>
    <row r="26" spans="2:13" x14ac:dyDescent="0.35">
      <c r="H26" s="44" t="s">
        <v>20</v>
      </c>
      <c r="I26" s="45">
        <f t="shared" si="0"/>
        <v>44743</v>
      </c>
      <c r="J26" s="47">
        <f>DATE(YEAR(I20), MONTH(I20)+6, DAY(I20))</f>
        <v>44743</v>
      </c>
      <c r="K26" s="2">
        <f t="shared" si="1"/>
        <v>1714285.7142857143</v>
      </c>
      <c r="L26" s="2">
        <f>K26*$H$7*6/12</f>
        <v>68571.42857142858</v>
      </c>
      <c r="M26" s="44">
        <f t="shared" si="2"/>
        <v>0</v>
      </c>
    </row>
    <row r="27" spans="2:13" ht="21" x14ac:dyDescent="0.45">
      <c r="B27" s="74" t="s">
        <v>51</v>
      </c>
      <c r="H27" s="44" t="s">
        <v>21</v>
      </c>
      <c r="I27" s="45">
        <f t="shared" si="0"/>
        <v>44774</v>
      </c>
      <c r="J27" s="46">
        <v>44925</v>
      </c>
      <c r="K27" s="2">
        <f t="shared" si="1"/>
        <v>1714285.7142857143</v>
      </c>
      <c r="L27" s="2">
        <f>K27*$H$7*5/12</f>
        <v>57142.857142857152</v>
      </c>
      <c r="M27" s="44">
        <f t="shared" si="2"/>
        <v>-151</v>
      </c>
    </row>
    <row r="28" spans="2:13" x14ac:dyDescent="0.35">
      <c r="H28" s="44" t="s">
        <v>22</v>
      </c>
      <c r="I28" s="45">
        <f t="shared" si="0"/>
        <v>44805</v>
      </c>
      <c r="J28" s="46">
        <f>$J$27</f>
        <v>44925</v>
      </c>
      <c r="K28" s="2">
        <f t="shared" si="1"/>
        <v>1714285.7142857143</v>
      </c>
      <c r="L28" s="2">
        <f>K28*$H$7*4/12</f>
        <v>45714.285714285717</v>
      </c>
      <c r="M28" s="44">
        <f t="shared" si="2"/>
        <v>-120</v>
      </c>
    </row>
    <row r="29" spans="2:13" x14ac:dyDescent="0.35">
      <c r="H29" s="44" t="s">
        <v>23</v>
      </c>
      <c r="I29" s="45">
        <f t="shared" si="0"/>
        <v>44835</v>
      </c>
      <c r="J29" s="46">
        <f t="shared" ref="J29:J31" si="3">$J$27</f>
        <v>44925</v>
      </c>
      <c r="K29" s="2">
        <f t="shared" si="1"/>
        <v>1714285.7142857143</v>
      </c>
      <c r="L29" s="2">
        <f>K29*$H$7*3/12</f>
        <v>34285.71428571429</v>
      </c>
      <c r="M29" s="44">
        <f t="shared" si="2"/>
        <v>-90</v>
      </c>
    </row>
    <row r="30" spans="2:13" x14ac:dyDescent="0.35">
      <c r="H30" s="44" t="s">
        <v>24</v>
      </c>
      <c r="I30" s="45">
        <f t="shared" si="0"/>
        <v>44866</v>
      </c>
      <c r="J30" s="46">
        <f t="shared" si="3"/>
        <v>44925</v>
      </c>
      <c r="K30" s="2">
        <f t="shared" si="1"/>
        <v>1714285.7142857143</v>
      </c>
      <c r="L30" s="2">
        <f>K30*$H$7*2/12</f>
        <v>22857.142857142859</v>
      </c>
      <c r="M30" s="44">
        <f t="shared" si="2"/>
        <v>-59</v>
      </c>
    </row>
    <row r="31" spans="2:13" x14ac:dyDescent="0.35">
      <c r="H31" s="44" t="s">
        <v>25</v>
      </c>
      <c r="I31" s="45">
        <f t="shared" si="0"/>
        <v>44896</v>
      </c>
      <c r="J31" s="46">
        <f t="shared" si="3"/>
        <v>44925</v>
      </c>
      <c r="K31" s="2">
        <f t="shared" si="1"/>
        <v>1714285.7142857143</v>
      </c>
      <c r="L31" s="2">
        <f>K31*$H$7*1/12</f>
        <v>11428.571428571429</v>
      </c>
      <c r="M31" s="44">
        <f t="shared" si="2"/>
        <v>-29</v>
      </c>
    </row>
    <row r="32" spans="2:13" x14ac:dyDescent="0.4">
      <c r="H32" s="48" t="s">
        <v>26</v>
      </c>
      <c r="I32" s="49">
        <f>DATE(YEAR(I20)+1, MONTH(I20), DAY(I20))</f>
        <v>44927</v>
      </c>
      <c r="J32" s="70" t="s">
        <v>13</v>
      </c>
      <c r="K32" s="71"/>
      <c r="L32" s="72"/>
      <c r="M32" s="73">
        <f>SUM(M20:M31)</f>
        <v>2</v>
      </c>
    </row>
  </sheetData>
  <mergeCells count="4">
    <mergeCell ref="B8:D8"/>
    <mergeCell ref="B9:D9"/>
    <mergeCell ref="B10:D10"/>
    <mergeCell ref="J32:L32"/>
  </mergeCells>
  <phoneticPr fontId="4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선납이연계산기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jacob</cp:lastModifiedBy>
  <dcterms:created xsi:type="dcterms:W3CDTF">2022-11-18T11:49:19Z</dcterms:created>
  <dcterms:modified xsi:type="dcterms:W3CDTF">2022-11-19T13:27:49Z</dcterms:modified>
</cp:coreProperties>
</file>